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330" windowWidth="16395" windowHeight="11670" activeTab="0"/>
  </bookViews>
  <sheets>
    <sheet name="Drumsizing" sheetId="1" r:id="rId1"/>
  </sheets>
  <definedNames/>
  <calcPr fullCalcOnLoad="1"/>
</workbook>
</file>

<file path=xl/sharedStrings.xml><?xml version="1.0" encoding="utf-8"?>
<sst xmlns="http://schemas.openxmlformats.org/spreadsheetml/2006/main" count="97" uniqueCount="80">
  <si>
    <t>h2</t>
  </si>
  <si>
    <t>h3</t>
  </si>
  <si>
    <t>h4</t>
  </si>
  <si>
    <t>PREPARED</t>
  </si>
  <si>
    <t>Y.Kobayashi</t>
  </si>
  <si>
    <t>DATE</t>
  </si>
  <si>
    <t>CHECK</t>
  </si>
  <si>
    <t>PDSCQ-001-2008</t>
  </si>
  <si>
    <t>気液分離とドラムおよびセパレーターのサイジング</t>
  </si>
  <si>
    <t>APPROVAL</t>
  </si>
  <si>
    <t>1. 縦型ドラム（デミスターなし）のサイジング</t>
  </si>
  <si>
    <t>1.1 運転条件</t>
  </si>
  <si>
    <t>ガス</t>
  </si>
  <si>
    <t>水</t>
  </si>
  <si>
    <t>圧力</t>
  </si>
  <si>
    <t>温度</t>
  </si>
  <si>
    <t>deg.C</t>
  </si>
  <si>
    <t>deg.K</t>
  </si>
  <si>
    <t>流量</t>
  </si>
  <si>
    <r>
      <t>Nm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/hr</t>
    </r>
  </si>
  <si>
    <r>
      <t>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/hr</t>
    </r>
  </si>
  <si>
    <t>kg/hr</t>
  </si>
  <si>
    <t>分子量</t>
  </si>
  <si>
    <t>密度</t>
  </si>
  <si>
    <r>
      <t>kg/m</t>
    </r>
    <r>
      <rPr>
        <vertAlign val="superscript"/>
        <sz val="10"/>
        <rFont val="ＭＳ Ｐゴシック"/>
        <family val="3"/>
      </rPr>
      <t>3</t>
    </r>
  </si>
  <si>
    <t>粘度</t>
  </si>
  <si>
    <t>mPas=cP</t>
  </si>
  <si>
    <t>1.2 終末速度の計算</t>
  </si>
  <si>
    <t>液滴径</t>
  </si>
  <si>
    <r>
      <t>10</t>
    </r>
    <r>
      <rPr>
        <vertAlign val="superscript"/>
        <sz val="10"/>
        <rFont val="ＭＳ Ｐゴシック"/>
        <family val="3"/>
      </rPr>
      <t>-6</t>
    </r>
    <r>
      <rPr>
        <sz val="10"/>
        <rFont val="ＭＳ Ｐゴシック"/>
        <family val="3"/>
      </rPr>
      <t>mm</t>
    </r>
  </si>
  <si>
    <r>
      <t>終末速度 V</t>
    </r>
    <r>
      <rPr>
        <vertAlign val="subscript"/>
        <sz val="10"/>
        <rFont val="ＭＳ Ｐゴシック"/>
        <family val="3"/>
      </rPr>
      <t>t</t>
    </r>
  </si>
  <si>
    <t>m/s</t>
  </si>
  <si>
    <t>Vt（終末速度）の計算式は「入門化学プラント設計」を参考とした。</t>
  </si>
  <si>
    <t>レイノルズ数</t>
  </si>
  <si>
    <t>Re</t>
  </si>
  <si>
    <r>
      <t>適用範囲：2 &lt;Re</t>
    </r>
    <r>
      <rPr>
        <vertAlign val="subscript"/>
        <sz val="8"/>
        <rFont val="ＭＳ Ｐゴシック"/>
        <family val="3"/>
      </rPr>
      <t>p</t>
    </r>
    <r>
      <rPr>
        <sz val="8"/>
        <rFont val="ＭＳ Ｐゴシック"/>
        <family val="3"/>
      </rPr>
      <t xml:space="preserve"> &lt;500</t>
    </r>
  </si>
  <si>
    <t>1.3 ドラム内径計算</t>
  </si>
  <si>
    <t>ドラム内径</t>
  </si>
  <si>
    <t>mm</t>
  </si>
  <si>
    <t>100mm以下は切り上げ</t>
  </si>
  <si>
    <t>2. 縦型ドラム（デミスターあり）のサイジング</t>
  </si>
  <si>
    <t>2.1 運転条件Material property</t>
  </si>
  <si>
    <t>1.1を参照</t>
  </si>
  <si>
    <t>2.2 最大許容ガス流速の計算</t>
  </si>
  <si>
    <t>最大許容速度</t>
  </si>
  <si>
    <t>m/s</t>
  </si>
  <si>
    <t>速度定数 K</t>
  </si>
  <si>
    <t>m/s</t>
  </si>
  <si>
    <t>Koch-Otto Yorkでは0.107を標準として推奨している。ただし、圧力の影響を</t>
  </si>
  <si>
    <t>安全係数 SF</t>
  </si>
  <si>
    <t>2.3 デミスター径</t>
  </si>
  <si>
    <t>デミスター径</t>
  </si>
  <si>
    <t>mm</t>
  </si>
  <si>
    <t>ドラム内径 Di</t>
  </si>
  <si>
    <t>2.4 ドラム高さ</t>
  </si>
  <si>
    <t>h1</t>
  </si>
  <si>
    <t>液量/分</t>
  </si>
  <si>
    <t>m3/min</t>
  </si>
  <si>
    <t>滞留時間</t>
  </si>
  <si>
    <t>考慮する必要がある。(右の表を参照)</t>
  </si>
  <si>
    <t>MPa</t>
  </si>
  <si>
    <t xml:space="preserve">h5 </t>
  </si>
  <si>
    <t>h (T.L～T.L)</t>
  </si>
  <si>
    <t>h/Di</t>
  </si>
  <si>
    <t>=100</t>
  </si>
  <si>
    <t>&gt;=300</t>
  </si>
  <si>
    <t>&gt;=500</t>
  </si>
  <si>
    <t>H.H.L.L～H.L.L</t>
  </si>
  <si>
    <t>H.L.L～N.L.L</t>
  </si>
  <si>
    <t>N.L.L～L.L.L</t>
  </si>
  <si>
    <t>L.L.L～L.L.L.L</t>
  </si>
  <si>
    <t>c</t>
  </si>
  <si>
    <t>a/2</t>
  </si>
  <si>
    <t>L.L.L.L～T.L</t>
  </si>
  <si>
    <t>T.L :tangential line</t>
  </si>
  <si>
    <t>2b/3</t>
  </si>
  <si>
    <t>b/3</t>
  </si>
  <si>
    <t>2min</t>
  </si>
  <si>
    <t>1min</t>
  </si>
  <si>
    <t>合計min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</si>
</sst>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0"/>
    <numFmt numFmtId="180" formatCode="0.0000"/>
    <numFmt numFmtId="181" formatCode="0.000"/>
    <numFmt numFmtId="182" formatCode="0.0"/>
    <numFmt numFmtId="183" formatCode="0.0000000"/>
    <numFmt numFmtId="184" formatCode="0.00000000"/>
    <numFmt numFmtId="185" formatCode="0.000000000"/>
    <numFmt numFmtId="186" formatCode="0.0000000000"/>
    <numFmt numFmtId="187" formatCode="0.00000000000"/>
    <numFmt numFmtId="188" formatCode="0.000000"/>
    <numFmt numFmtId="189" formatCode="0.0_ "/>
    <numFmt numFmtId="190" formatCode="0.000_ "/>
    <numFmt numFmtId="191" formatCode="0.00_ "/>
    <numFmt numFmtId="192" formatCode="0.00000_ "/>
    <numFmt numFmtId="193" formatCode="0.0000_ "/>
    <numFmt numFmtId="194" formatCode="0.0000_);[Red]\(0.0000\)"/>
    <numFmt numFmtId="195" formatCode="0.00_);[Red]\(0.00\)"/>
    <numFmt numFmtId="196" formatCode="0_);[Red]\(0\)"/>
    <numFmt numFmtId="197" formatCode="0.0_);[Red]\(0.0\)"/>
    <numFmt numFmtId="198" formatCode="#,##0.0;[Red]\-#,##0.0"/>
    <numFmt numFmtId="199" formatCode="#,##0.000;[Red]\-#,##0.000"/>
    <numFmt numFmtId="200" formatCode="#,##0.0000;[Red]\-#,##0.0000"/>
    <numFmt numFmtId="201" formatCode="0_ "/>
    <numFmt numFmtId="202" formatCode="0.0%"/>
    <numFmt numFmtId="203" formatCode="#,##0_ "/>
    <numFmt numFmtId="204" formatCode="0.000E+00"/>
    <numFmt numFmtId="205" formatCode="##0_ "/>
    <numFmt numFmtId="206" formatCode="##0"/>
    <numFmt numFmtId="207" formatCode="000"/>
    <numFmt numFmtId="208" formatCode="yyyy/m/d;@"/>
    <numFmt numFmtId="209" formatCode="m/d/yy;@"/>
    <numFmt numFmtId="210" formatCode="mm/dd/yy;@"/>
    <numFmt numFmtId="211" formatCode="[$-409]d\-mmm\-yy;@"/>
  </numFmts>
  <fonts count="47">
    <font>
      <sz val="11"/>
      <name val="ＭＳ Ｐゴシック"/>
      <family val="3"/>
    </font>
    <font>
      <u val="single"/>
      <sz val="10"/>
      <color indexed="12"/>
      <name val="Century"/>
      <family val="1"/>
    </font>
    <font>
      <sz val="10"/>
      <name val="Century"/>
      <family val="1"/>
    </font>
    <font>
      <sz val="11"/>
      <name val="ＭＳ ゴシック"/>
      <family val="3"/>
    </font>
    <font>
      <u val="single"/>
      <sz val="10"/>
      <color indexed="36"/>
      <name val="Century"/>
      <family val="1"/>
    </font>
    <font>
      <sz val="6"/>
      <name val="ＭＳ ゴシック"/>
      <family val="3"/>
    </font>
    <font>
      <sz val="10"/>
      <name val="ＭＳ Ｐゴシック"/>
      <family val="3"/>
    </font>
    <font>
      <i/>
      <sz val="10"/>
      <name val="ＭＳ Ｐゴシック"/>
      <family val="3"/>
    </font>
    <font>
      <b/>
      <sz val="10"/>
      <name val="ＭＳ Ｐゴシック"/>
      <family val="3"/>
    </font>
    <font>
      <vertAlign val="superscript"/>
      <sz val="10"/>
      <name val="ＭＳ Ｐゴシック"/>
      <family val="3"/>
    </font>
    <font>
      <vertAlign val="subscript"/>
      <sz val="10"/>
      <name val="ＭＳ Ｐゴシック"/>
      <family val="3"/>
    </font>
    <font>
      <sz val="8"/>
      <name val="ＭＳ Ｐゴシック"/>
      <family val="3"/>
    </font>
    <font>
      <vertAlign val="subscript"/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6" fillId="0" borderId="0" xfId="63" applyFont="1" applyFill="1" applyBorder="1">
      <alignment/>
      <protection/>
    </xf>
    <xf numFmtId="0" fontId="6" fillId="0" borderId="10" xfId="63" applyFont="1" applyFill="1" applyBorder="1" applyAlignment="1">
      <alignment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211" fontId="6" fillId="0" borderId="11" xfId="63" applyNumberFormat="1" applyFont="1" applyFill="1" applyBorder="1" applyAlignment="1">
      <alignment horizontal="center" vertical="center"/>
      <protection/>
    </xf>
    <xf numFmtId="0" fontId="7" fillId="0" borderId="12" xfId="63" applyFont="1" applyFill="1" applyBorder="1" applyAlignment="1">
      <alignment/>
      <protection/>
    </xf>
    <xf numFmtId="0" fontId="7" fillId="0" borderId="13" xfId="63" applyFont="1" applyFill="1" applyBorder="1" applyAlignment="1">
      <alignment/>
      <protection/>
    </xf>
    <xf numFmtId="0" fontId="6" fillId="0" borderId="13" xfId="63" applyFont="1" applyFill="1" applyBorder="1" applyAlignment="1">
      <alignment vertical="center"/>
      <protection/>
    </xf>
    <xf numFmtId="0" fontId="6" fillId="0" borderId="13" xfId="63" applyFont="1" applyFill="1" applyBorder="1" applyAlignment="1">
      <alignment horizontal="center" vertical="center"/>
      <protection/>
    </xf>
    <xf numFmtId="211" fontId="6" fillId="0" borderId="14" xfId="63" applyNumberFormat="1" applyFont="1" applyFill="1" applyBorder="1" applyAlignment="1">
      <alignment horizontal="center" vertical="center"/>
      <protection/>
    </xf>
    <xf numFmtId="0" fontId="6" fillId="0" borderId="15" xfId="63" applyFont="1" applyFill="1" applyBorder="1" applyAlignment="1">
      <alignment horizontal="left" vertical="center"/>
      <protection/>
    </xf>
    <xf numFmtId="0" fontId="6" fillId="0" borderId="16" xfId="63" applyFont="1" applyFill="1" applyBorder="1" applyAlignment="1">
      <alignment horizontal="center" vertical="center"/>
      <protection/>
    </xf>
    <xf numFmtId="0" fontId="8" fillId="0" borderId="16" xfId="63" applyFont="1" applyFill="1" applyBorder="1" applyAlignment="1">
      <alignment horizontal="centerContinuous" vertical="center"/>
      <protection/>
    </xf>
    <xf numFmtId="0" fontId="6" fillId="0" borderId="16" xfId="63" applyFont="1" applyFill="1" applyBorder="1" applyAlignment="1">
      <alignment horizontal="centerContinuous" vertical="center"/>
      <protection/>
    </xf>
    <xf numFmtId="0" fontId="6" fillId="0" borderId="16" xfId="63" applyFont="1" applyFill="1" applyBorder="1" applyAlignment="1">
      <alignment vertical="center"/>
      <protection/>
    </xf>
    <xf numFmtId="15" fontId="6" fillId="0" borderId="17" xfId="63" applyNumberFormat="1" applyFont="1" applyFill="1" applyBorder="1" applyAlignment="1">
      <alignment horizontal="center" vertical="center"/>
      <protection/>
    </xf>
    <xf numFmtId="0" fontId="6" fillId="0" borderId="18" xfId="63" applyFont="1" applyFill="1" applyBorder="1" applyAlignment="1">
      <alignment horizontal="center" vertical="center"/>
      <protection/>
    </xf>
    <xf numFmtId="0" fontId="6" fillId="0" borderId="19" xfId="62" applyFont="1" applyBorder="1">
      <alignment vertical="center"/>
      <protection/>
    </xf>
    <xf numFmtId="0" fontId="6" fillId="0" borderId="19" xfId="63" applyFont="1" applyFill="1" applyBorder="1">
      <alignment/>
      <protection/>
    </xf>
    <xf numFmtId="191" fontId="6" fillId="0" borderId="19" xfId="62" applyNumberFormat="1" applyFont="1" applyBorder="1">
      <alignment vertical="center"/>
      <protection/>
    </xf>
    <xf numFmtId="0" fontId="6" fillId="0" borderId="19" xfId="63" applyFont="1" applyFill="1" applyBorder="1" applyAlignment="1">
      <alignment horizontal="center" vertical="center"/>
      <protection/>
    </xf>
    <xf numFmtId="0" fontId="6" fillId="0" borderId="20" xfId="63" applyFont="1" applyFill="1" applyBorder="1" applyAlignment="1">
      <alignment horizontal="left" vertical="center" wrapText="1"/>
      <protection/>
    </xf>
    <xf numFmtId="0" fontId="6" fillId="0" borderId="21" xfId="63" applyFont="1" applyFill="1" applyBorder="1" applyAlignment="1">
      <alignment horizontal="center" vertical="center"/>
      <protection/>
    </xf>
    <xf numFmtId="0" fontId="6" fillId="0" borderId="22" xfId="63" applyFont="1" applyFill="1" applyBorder="1" applyAlignment="1">
      <alignment horizontal="left" indent="1"/>
      <protection/>
    </xf>
    <xf numFmtId="0" fontId="6" fillId="0" borderId="22" xfId="62" applyFont="1" applyBorder="1">
      <alignment vertical="center"/>
      <protection/>
    </xf>
    <xf numFmtId="0" fontId="6" fillId="0" borderId="22" xfId="63" applyFont="1" applyFill="1" applyBorder="1">
      <alignment/>
      <protection/>
    </xf>
    <xf numFmtId="0" fontId="8" fillId="0" borderId="22" xfId="63" applyFont="1" applyFill="1" applyBorder="1" applyAlignment="1">
      <alignment horizontal="left" vertical="center"/>
      <protection/>
    </xf>
    <xf numFmtId="189" fontId="6" fillId="0" borderId="22" xfId="62" applyNumberFormat="1" applyFont="1" applyBorder="1" applyAlignment="1">
      <alignment horizontal="center" vertical="center"/>
      <protection/>
    </xf>
    <xf numFmtId="0" fontId="6" fillId="0" borderId="22" xfId="62" applyFont="1" applyBorder="1" applyAlignment="1">
      <alignment vertical="center"/>
      <protection/>
    </xf>
    <xf numFmtId="0" fontId="6" fillId="0" borderId="23" xfId="63" applyFont="1" applyFill="1" applyBorder="1">
      <alignment/>
      <protection/>
    </xf>
    <xf numFmtId="0" fontId="6" fillId="0" borderId="22" xfId="62" applyFont="1" applyFill="1" applyBorder="1">
      <alignment vertical="center"/>
      <protection/>
    </xf>
    <xf numFmtId="0" fontId="6" fillId="0" borderId="22" xfId="62" applyFont="1" applyFill="1" applyBorder="1" applyAlignment="1">
      <alignment horizontal="center" vertical="center"/>
      <protection/>
    </xf>
    <xf numFmtId="0" fontId="6" fillId="0" borderId="22" xfId="63" applyFont="1" applyFill="1" applyBorder="1" applyAlignment="1">
      <alignment horizontal="center"/>
      <protection/>
    </xf>
    <xf numFmtId="0" fontId="6" fillId="0" borderId="22" xfId="63" applyFont="1" applyFill="1" applyBorder="1" applyAlignment="1">
      <alignment horizontal="center" vertical="center"/>
      <protection/>
    </xf>
    <xf numFmtId="0" fontId="6" fillId="0" borderId="23" xfId="63" applyFont="1" applyFill="1" applyBorder="1" applyAlignment="1">
      <alignment horizontal="left" vertical="center" wrapText="1"/>
      <protection/>
    </xf>
    <xf numFmtId="0" fontId="6" fillId="0" borderId="22" xfId="63" applyFont="1" applyFill="1" applyBorder="1" applyAlignment="1">
      <alignment horizontal="left"/>
      <protection/>
    </xf>
    <xf numFmtId="189" fontId="6" fillId="0" borderId="22" xfId="63" applyNumberFormat="1" applyFont="1" applyFill="1" applyBorder="1" applyAlignment="1">
      <alignment/>
      <protection/>
    </xf>
    <xf numFmtId="0" fontId="6" fillId="0" borderId="22" xfId="63" applyFont="1" applyFill="1" applyBorder="1" applyAlignment="1">
      <alignment horizontal="right"/>
      <protection/>
    </xf>
    <xf numFmtId="201" fontId="6" fillId="0" borderId="22" xfId="63" applyNumberFormat="1" applyFont="1" applyFill="1" applyBorder="1">
      <alignment/>
      <protection/>
    </xf>
    <xf numFmtId="201" fontId="6" fillId="0" borderId="22" xfId="63" applyNumberFormat="1" applyFont="1" applyFill="1" applyBorder="1" applyAlignment="1">
      <alignment horizontal="right" vertical="center"/>
      <protection/>
    </xf>
    <xf numFmtId="0" fontId="6" fillId="0" borderId="23" xfId="63" applyFont="1" applyFill="1" applyBorder="1" applyAlignment="1">
      <alignment horizontal="center" vertical="center"/>
      <protection/>
    </xf>
    <xf numFmtId="0" fontId="6" fillId="0" borderId="22" xfId="63" applyFont="1" applyFill="1" applyBorder="1" applyAlignment="1">
      <alignment horizontal="left" indent="2"/>
      <protection/>
    </xf>
    <xf numFmtId="201" fontId="6" fillId="0" borderId="22" xfId="63" applyNumberFormat="1" applyFont="1" applyFill="1" applyBorder="1" applyAlignment="1">
      <alignment vertical="center"/>
      <protection/>
    </xf>
    <xf numFmtId="0" fontId="6" fillId="0" borderId="22" xfId="63" applyFont="1" applyFill="1" applyBorder="1" applyAlignment="1">
      <alignment vertical="center"/>
      <protection/>
    </xf>
    <xf numFmtId="189" fontId="6" fillId="0" borderId="22" xfId="63" applyNumberFormat="1" applyFont="1" applyFill="1" applyBorder="1" applyAlignment="1">
      <alignment vertical="center"/>
      <protection/>
    </xf>
    <xf numFmtId="0" fontId="6" fillId="0" borderId="22" xfId="62" applyFont="1" applyBorder="1" applyAlignment="1">
      <alignment horizontal="left" vertical="center" indent="1"/>
      <protection/>
    </xf>
    <xf numFmtId="201" fontId="6" fillId="0" borderId="0" xfId="63" applyNumberFormat="1" applyFont="1" applyFill="1" applyBorder="1">
      <alignment/>
      <protection/>
    </xf>
    <xf numFmtId="190" fontId="6" fillId="0" borderId="0" xfId="0" applyNumberFormat="1" applyFont="1" applyBorder="1" applyAlignment="1">
      <alignment/>
    </xf>
    <xf numFmtId="0" fontId="6" fillId="0" borderId="22" xfId="63" applyFont="1" applyFill="1" applyBorder="1" applyAlignment="1">
      <alignment horizontal="left" vertical="center"/>
      <protection/>
    </xf>
    <xf numFmtId="191" fontId="6" fillId="0" borderId="22" xfId="63" applyNumberFormat="1" applyFont="1" applyFill="1" applyBorder="1" applyAlignment="1">
      <alignment horizontal="right" vertical="center"/>
      <protection/>
    </xf>
    <xf numFmtId="191" fontId="6" fillId="0" borderId="22" xfId="63" applyNumberFormat="1" applyFont="1" applyFill="1" applyBorder="1" applyAlignment="1">
      <alignment horizontal="right" vertical="center" wrapText="1"/>
      <protection/>
    </xf>
    <xf numFmtId="191" fontId="6" fillId="0" borderId="13" xfId="63" applyNumberFormat="1" applyFont="1" applyFill="1" applyBorder="1">
      <alignment/>
      <protection/>
    </xf>
    <xf numFmtId="190" fontId="6" fillId="0" borderId="24" xfId="63" applyNumberFormat="1" applyFont="1" applyFill="1" applyBorder="1" applyAlignment="1">
      <alignment horizontal="right" vertical="center"/>
      <protection/>
    </xf>
    <xf numFmtId="191" fontId="6" fillId="0" borderId="22" xfId="63" applyNumberFormat="1" applyFont="1" applyFill="1" applyBorder="1" applyAlignment="1">
      <alignment horizontal="right"/>
      <protection/>
    </xf>
    <xf numFmtId="191" fontId="6" fillId="0" borderId="22" xfId="63" applyNumberFormat="1" applyFont="1" applyFill="1" applyBorder="1" applyAlignment="1" quotePrefix="1">
      <alignment horizontal="right" vertical="center"/>
      <protection/>
    </xf>
    <xf numFmtId="191" fontId="6" fillId="0" borderId="22" xfId="49" applyNumberFormat="1" applyFont="1" applyFill="1" applyBorder="1" applyAlignment="1">
      <alignment horizontal="right"/>
    </xf>
    <xf numFmtId="201" fontId="6" fillId="0" borderId="25" xfId="63" applyNumberFormat="1" applyFont="1" applyFill="1" applyBorder="1">
      <alignment/>
      <protection/>
    </xf>
    <xf numFmtId="190" fontId="6" fillId="0" borderId="13" xfId="63" applyNumberFormat="1" applyFont="1" applyFill="1" applyBorder="1" applyAlignment="1">
      <alignment horizontal="right"/>
      <protection/>
    </xf>
    <xf numFmtId="191" fontId="11" fillId="0" borderId="22" xfId="63" applyNumberFormat="1" applyFont="1" applyFill="1" applyBorder="1" applyAlignment="1">
      <alignment horizontal="left" indent="1"/>
      <protection/>
    </xf>
    <xf numFmtId="191" fontId="11" fillId="0" borderId="22" xfId="63" applyNumberFormat="1" applyFont="1" applyFill="1" applyBorder="1" applyAlignment="1">
      <alignment horizontal="left"/>
      <protection/>
    </xf>
    <xf numFmtId="189" fontId="6" fillId="0" borderId="13" xfId="63" applyNumberFormat="1" applyFont="1" applyFill="1" applyBorder="1" applyAlignment="1">
      <alignment horizontal="right"/>
      <protection/>
    </xf>
    <xf numFmtId="0" fontId="11" fillId="0" borderId="22" xfId="63" applyFont="1" applyFill="1" applyBorder="1" applyAlignment="1">
      <alignment horizontal="left" indent="1"/>
      <protection/>
    </xf>
    <xf numFmtId="0" fontId="11" fillId="0" borderId="22" xfId="63" applyFont="1" applyFill="1" applyBorder="1" applyAlignment="1">
      <alignment horizontal="left"/>
      <protection/>
    </xf>
    <xf numFmtId="191" fontId="6" fillId="0" borderId="25" xfId="63" applyNumberFormat="1" applyFont="1" applyFill="1" applyBorder="1" applyAlignment="1">
      <alignment horizontal="right"/>
      <protection/>
    </xf>
    <xf numFmtId="0" fontId="6" fillId="0" borderId="25" xfId="63" applyFont="1" applyFill="1" applyBorder="1">
      <alignment/>
      <protection/>
    </xf>
    <xf numFmtId="0" fontId="8" fillId="0" borderId="25" xfId="63" applyFont="1" applyFill="1" applyBorder="1" applyAlignment="1">
      <alignment horizontal="left" vertical="center"/>
      <protection/>
    </xf>
    <xf numFmtId="201" fontId="6" fillId="0" borderId="13" xfId="63" applyNumberFormat="1" applyFont="1" applyFill="1" applyBorder="1" applyAlignment="1">
      <alignment/>
      <protection/>
    </xf>
    <xf numFmtId="190" fontId="6" fillId="0" borderId="13" xfId="63" applyNumberFormat="1" applyFont="1" applyFill="1" applyBorder="1">
      <alignment/>
      <protection/>
    </xf>
    <xf numFmtId="0" fontId="6" fillId="0" borderId="24" xfId="63" applyFont="1" applyFill="1" applyBorder="1">
      <alignment/>
      <protection/>
    </xf>
    <xf numFmtId="191" fontId="6" fillId="0" borderId="13" xfId="63" applyNumberFormat="1" applyFont="1" applyFill="1" applyBorder="1" applyAlignment="1">
      <alignment horizontal="right" vertical="center"/>
      <protection/>
    </xf>
    <xf numFmtId="0" fontId="11" fillId="0" borderId="22" xfId="63" applyFont="1" applyFill="1" applyBorder="1">
      <alignment/>
      <protection/>
    </xf>
    <xf numFmtId="0" fontId="6" fillId="0" borderId="25" xfId="63" applyFont="1" applyFill="1" applyBorder="1" applyAlignment="1">
      <alignment horizontal="left"/>
      <protection/>
    </xf>
    <xf numFmtId="201" fontId="6" fillId="0" borderId="13" xfId="63" applyNumberFormat="1" applyFont="1" applyFill="1" applyBorder="1">
      <alignment/>
      <protection/>
    </xf>
    <xf numFmtId="189" fontId="11" fillId="0" borderId="22" xfId="63" applyNumberFormat="1" applyFont="1" applyFill="1" applyBorder="1" applyAlignment="1">
      <alignment horizontal="left" indent="1"/>
      <protection/>
    </xf>
    <xf numFmtId="0" fontId="6" fillId="0" borderId="13" xfId="63" applyFont="1" applyFill="1" applyBorder="1">
      <alignment/>
      <protection/>
    </xf>
    <xf numFmtId="0" fontId="6" fillId="0" borderId="22" xfId="63" applyFont="1" applyFill="1" applyBorder="1" applyAlignment="1">
      <alignment shrinkToFit="1"/>
      <protection/>
    </xf>
    <xf numFmtId="189" fontId="6" fillId="0" borderId="13" xfId="63" applyNumberFormat="1" applyFont="1" applyFill="1" applyBorder="1">
      <alignment/>
      <protection/>
    </xf>
    <xf numFmtId="0" fontId="6" fillId="0" borderId="26" xfId="63" applyFont="1" applyFill="1" applyBorder="1" applyAlignment="1">
      <alignment horizontal="center" vertical="center"/>
      <protection/>
    </xf>
    <xf numFmtId="0" fontId="6" fillId="0" borderId="27" xfId="63" applyFont="1" applyFill="1" applyBorder="1">
      <alignment/>
      <protection/>
    </xf>
    <xf numFmtId="0" fontId="6" fillId="0" borderId="28" xfId="63" applyFont="1" applyFill="1" applyBorder="1">
      <alignment/>
      <protection/>
    </xf>
    <xf numFmtId="193" fontId="6" fillId="0" borderId="0" xfId="0" applyNumberFormat="1" applyFont="1" applyBorder="1" applyAlignment="1">
      <alignment/>
    </xf>
    <xf numFmtId="0" fontId="6" fillId="0" borderId="0" xfId="63" applyNumberFormat="1" applyFont="1" applyFill="1" applyBorder="1">
      <alignment/>
      <protection/>
    </xf>
    <xf numFmtId="0" fontId="6" fillId="0" borderId="13" xfId="63" applyFont="1" applyFill="1" applyBorder="1" applyAlignment="1">
      <alignment horizontal="right"/>
      <protection/>
    </xf>
    <xf numFmtId="0" fontId="6" fillId="0" borderId="22" xfId="63" applyFont="1" applyFill="1" applyBorder="1" applyAlignment="1" quotePrefix="1">
      <alignment horizontal="center"/>
      <protection/>
    </xf>
    <xf numFmtId="0" fontId="6" fillId="0" borderId="22" xfId="63" applyFont="1" applyFill="1" applyBorder="1" applyAlignment="1">
      <alignment/>
      <protection/>
    </xf>
    <xf numFmtId="0" fontId="6" fillId="0" borderId="0" xfId="0" applyFont="1" applyAlignment="1">
      <alignment/>
    </xf>
    <xf numFmtId="0" fontId="6" fillId="0" borderId="10" xfId="63" applyFont="1" applyFill="1" applyBorder="1" applyAlignment="1">
      <alignment/>
      <protection/>
    </xf>
    <xf numFmtId="0" fontId="6" fillId="0" borderId="10" xfId="61" applyFont="1" applyBorder="1" applyAlignment="1">
      <alignment/>
      <protection/>
    </xf>
    <xf numFmtId="0" fontId="6" fillId="0" borderId="13" xfId="61" applyFont="1" applyBorder="1" applyAlignment="1">
      <alignment/>
      <protection/>
    </xf>
    <xf numFmtId="0" fontId="7" fillId="0" borderId="29" xfId="63" applyFont="1" applyFill="1" applyBorder="1" applyAlignment="1">
      <alignment horizontal="center"/>
      <protection/>
    </xf>
    <xf numFmtId="0" fontId="7" fillId="0" borderId="30" xfId="63" applyFont="1" applyFill="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CQPDS(CQ Process Data Sheet)" xfId="61"/>
    <cellStyle name="標準_基本公式集" xfId="62"/>
    <cellStyle name="標準_機器リスト（和文）" xfId="63"/>
    <cellStyle name="Followed Hyperlink" xfId="64"/>
    <cellStyle name="良い" xfId="65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133350</xdr:colOff>
      <xdr:row>26</xdr:row>
      <xdr:rowOff>57150</xdr:rowOff>
    </xdr:from>
    <xdr:to>
      <xdr:col>15</xdr:col>
      <xdr:colOff>266700</xdr:colOff>
      <xdr:row>41</xdr:row>
      <xdr:rowOff>161925</xdr:rowOff>
    </xdr:to>
    <xdr:pic>
      <xdr:nvPicPr>
        <xdr:cNvPr id="1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4943475"/>
          <a:ext cx="2200275" cy="2819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161925</xdr:colOff>
      <xdr:row>37</xdr:row>
      <xdr:rowOff>133350</xdr:rowOff>
    </xdr:from>
    <xdr:to>
      <xdr:col>11</xdr:col>
      <xdr:colOff>609600</xdr:colOff>
      <xdr:row>55</xdr:row>
      <xdr:rowOff>9525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71950" y="7010400"/>
          <a:ext cx="2867025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77"/>
  <sheetViews>
    <sheetView tabSelected="1" zoomScaleSheetLayoutView="100" zoomScalePageLayoutView="0" workbookViewId="0" topLeftCell="A1">
      <selection activeCell="O15" sqref="O15"/>
    </sheetView>
  </sheetViews>
  <sheetFormatPr defaultColWidth="9.00390625" defaultRowHeight="13.5"/>
  <cols>
    <col min="1" max="1" width="2.25390625" style="1" customWidth="1"/>
    <col min="2" max="2" width="6.00390625" style="1" customWidth="1"/>
    <col min="3" max="3" width="6.125" style="1" customWidth="1"/>
    <col min="4" max="4" width="11.25390625" style="1" customWidth="1"/>
    <col min="5" max="10" width="9.00390625" style="1" customWidth="1"/>
    <col min="11" max="11" width="4.75390625" style="1" bestFit="1" customWidth="1"/>
    <col min="12" max="12" width="8.625" style="1" customWidth="1"/>
    <col min="13" max="13" width="9.00390625" style="1" customWidth="1"/>
    <col min="14" max="14" width="9.125" style="1" customWidth="1"/>
    <col min="15" max="16384" width="9.00390625" style="1" customWidth="1"/>
  </cols>
  <sheetData>
    <row r="1" ht="12.75" thickBot="1"/>
    <row r="2" spans="2:12" ht="19.5" customHeight="1">
      <c r="B2" s="89"/>
      <c r="C2" s="90"/>
      <c r="D2" s="86"/>
      <c r="E2" s="87"/>
      <c r="F2" s="87"/>
      <c r="G2" s="87"/>
      <c r="H2" s="87"/>
      <c r="I2" s="2" t="s">
        <v>3</v>
      </c>
      <c r="J2" s="3" t="s">
        <v>4</v>
      </c>
      <c r="K2" s="3" t="s">
        <v>5</v>
      </c>
      <c r="L2" s="4">
        <v>39731</v>
      </c>
    </row>
    <row r="3" spans="2:12" ht="19.5" customHeight="1">
      <c r="B3" s="5"/>
      <c r="C3" s="6"/>
      <c r="D3" s="88"/>
      <c r="E3" s="88"/>
      <c r="F3" s="88"/>
      <c r="G3" s="88"/>
      <c r="H3" s="88"/>
      <c r="I3" s="7" t="s">
        <v>6</v>
      </c>
      <c r="J3" s="8"/>
      <c r="K3" s="8" t="s">
        <v>5</v>
      </c>
      <c r="L3" s="9"/>
    </row>
    <row r="4" spans="2:12" ht="19.5" customHeight="1" thickBot="1">
      <c r="B4" s="10" t="s">
        <v>7</v>
      </c>
      <c r="C4" s="11"/>
      <c r="D4" s="12"/>
      <c r="E4" s="13" t="s">
        <v>8</v>
      </c>
      <c r="F4" s="13"/>
      <c r="G4" s="13"/>
      <c r="H4" s="13"/>
      <c r="I4" s="14" t="s">
        <v>9</v>
      </c>
      <c r="J4" s="11" t="s">
        <v>4</v>
      </c>
      <c r="K4" s="11" t="s">
        <v>5</v>
      </c>
      <c r="L4" s="15">
        <v>39731</v>
      </c>
    </row>
    <row r="5" spans="2:12" ht="14.25" customHeight="1">
      <c r="B5" s="16">
        <v>1</v>
      </c>
      <c r="C5" s="85" t="s">
        <v>10</v>
      </c>
      <c r="D5" s="17"/>
      <c r="E5" s="18"/>
      <c r="F5" s="18"/>
      <c r="G5" s="17"/>
      <c r="H5" s="18"/>
      <c r="I5" s="19"/>
      <c r="J5" s="17"/>
      <c r="K5" s="20"/>
      <c r="L5" s="21"/>
    </row>
    <row r="6" spans="2:12" ht="14.25" customHeight="1">
      <c r="B6" s="22">
        <v>2</v>
      </c>
      <c r="C6" s="23" t="s">
        <v>11</v>
      </c>
      <c r="D6" s="24"/>
      <c r="E6" s="25"/>
      <c r="F6" s="26"/>
      <c r="G6" s="27"/>
      <c r="H6" s="28"/>
      <c r="I6" s="25"/>
      <c r="J6" s="27"/>
      <c r="K6" s="25"/>
      <c r="L6" s="29"/>
    </row>
    <row r="7" spans="2:12" ht="14.25" customHeight="1">
      <c r="B7" s="22">
        <v>3</v>
      </c>
      <c r="C7" s="23"/>
      <c r="D7" s="30"/>
      <c r="E7" s="30"/>
      <c r="F7" s="31" t="s">
        <v>12</v>
      </c>
      <c r="G7" s="31" t="s">
        <v>13</v>
      </c>
      <c r="H7" s="27"/>
      <c r="I7" s="32"/>
      <c r="J7" s="27"/>
      <c r="K7" s="33"/>
      <c r="L7" s="34"/>
    </row>
    <row r="8" spans="2:12" ht="14.25" customHeight="1">
      <c r="B8" s="22">
        <v>4</v>
      </c>
      <c r="C8" s="35"/>
      <c r="D8" s="30" t="s">
        <v>14</v>
      </c>
      <c r="E8" s="30" t="s">
        <v>60</v>
      </c>
      <c r="F8" s="36">
        <v>1.7</v>
      </c>
      <c r="G8" s="37"/>
      <c r="H8" s="27"/>
      <c r="I8" s="32"/>
      <c r="J8" s="27"/>
      <c r="K8" s="25"/>
      <c r="L8" s="29"/>
    </row>
    <row r="9" spans="2:12" ht="14.25" customHeight="1">
      <c r="B9" s="22">
        <v>5</v>
      </c>
      <c r="C9" s="23"/>
      <c r="D9" s="30" t="s">
        <v>15</v>
      </c>
      <c r="E9" s="25" t="s">
        <v>16</v>
      </c>
      <c r="F9" s="38">
        <v>38</v>
      </c>
      <c r="G9" s="39"/>
      <c r="H9" s="27"/>
      <c r="I9" s="32"/>
      <c r="J9" s="27"/>
      <c r="K9" s="33"/>
      <c r="L9" s="40"/>
    </row>
    <row r="10" spans="2:12" ht="14.25" customHeight="1">
      <c r="B10" s="22">
        <v>6</v>
      </c>
      <c r="C10" s="41"/>
      <c r="D10" s="25"/>
      <c r="E10" s="25" t="s">
        <v>17</v>
      </c>
      <c r="F10" s="42">
        <f>F9+273.15</f>
        <v>311.15</v>
      </c>
      <c r="G10" s="39">
        <f>F10</f>
        <v>311.15</v>
      </c>
      <c r="H10" s="27"/>
      <c r="I10" s="32"/>
      <c r="J10" s="27"/>
      <c r="K10" s="25"/>
      <c r="L10" s="29"/>
    </row>
    <row r="11" spans="2:12" ht="14.25" customHeight="1">
      <c r="B11" s="22">
        <v>7</v>
      </c>
      <c r="C11" s="33"/>
      <c r="D11" s="43" t="s">
        <v>18</v>
      </c>
      <c r="E11" s="25" t="s">
        <v>19</v>
      </c>
      <c r="F11" s="42">
        <v>91754</v>
      </c>
      <c r="G11" s="37"/>
      <c r="H11" s="27"/>
      <c r="I11" s="32"/>
      <c r="J11" s="27"/>
      <c r="K11" s="33"/>
      <c r="L11" s="40"/>
    </row>
    <row r="12" spans="2:12" ht="14.25" customHeight="1">
      <c r="B12" s="22">
        <v>8</v>
      </c>
      <c r="C12" s="25"/>
      <c r="D12" s="30"/>
      <c r="E12" s="25" t="s">
        <v>20</v>
      </c>
      <c r="F12" s="38">
        <f>F11*0.101325/(F8)*F10/273.15</f>
        <v>6229.616297137966</v>
      </c>
      <c r="G12" s="44">
        <f>G13/G15</f>
        <v>27.600401606425702</v>
      </c>
      <c r="H12" s="27"/>
      <c r="I12" s="32"/>
      <c r="J12" s="27"/>
      <c r="K12" s="25"/>
      <c r="L12" s="29"/>
    </row>
    <row r="13" spans="2:14" ht="14.25" customHeight="1">
      <c r="B13" s="22">
        <v>9</v>
      </c>
      <c r="C13" s="45"/>
      <c r="E13" s="1" t="s">
        <v>21</v>
      </c>
      <c r="F13" s="46">
        <f>F11/22.414*F14</f>
        <v>50912.13072187026</v>
      </c>
      <c r="G13" s="42">
        <v>27490</v>
      </c>
      <c r="H13" s="27"/>
      <c r="I13" s="32"/>
      <c r="J13" s="27"/>
      <c r="K13" s="33"/>
      <c r="L13" s="40"/>
      <c r="N13" s="47"/>
    </row>
    <row r="14" spans="2:12" ht="14.25" customHeight="1">
      <c r="B14" s="22">
        <v>10</v>
      </c>
      <c r="C14" s="25"/>
      <c r="D14" s="48" t="s">
        <v>22</v>
      </c>
      <c r="E14" s="33"/>
      <c r="F14" s="49">
        <v>12.437</v>
      </c>
      <c r="G14" s="50">
        <v>18.015</v>
      </c>
      <c r="H14" s="27"/>
      <c r="I14" s="43"/>
      <c r="K14" s="25"/>
      <c r="L14" s="29"/>
    </row>
    <row r="15" spans="2:12" ht="14.25" customHeight="1">
      <c r="B15" s="22">
        <v>11</v>
      </c>
      <c r="C15" s="43"/>
      <c r="D15" s="35" t="s">
        <v>23</v>
      </c>
      <c r="E15" s="25" t="s">
        <v>24</v>
      </c>
      <c r="F15" s="51">
        <f>F11*F14/22.414/F12</f>
        <v>8.17259495504731</v>
      </c>
      <c r="G15" s="37">
        <v>996</v>
      </c>
      <c r="H15" s="27"/>
      <c r="I15" s="32"/>
      <c r="J15" s="27"/>
      <c r="K15" s="33"/>
      <c r="L15" s="40"/>
    </row>
    <row r="16" spans="2:12" ht="14.25" customHeight="1">
      <c r="B16" s="22">
        <v>12</v>
      </c>
      <c r="C16" s="25"/>
      <c r="D16" s="35" t="s">
        <v>25</v>
      </c>
      <c r="E16" s="25" t="s">
        <v>26</v>
      </c>
      <c r="F16" s="52">
        <v>0.0186</v>
      </c>
      <c r="G16" s="53"/>
      <c r="H16" s="27"/>
      <c r="I16" s="32"/>
      <c r="J16" s="27"/>
      <c r="K16" s="25"/>
      <c r="L16" s="29"/>
    </row>
    <row r="17" spans="2:12" ht="14.25" customHeight="1">
      <c r="B17" s="22">
        <v>13</v>
      </c>
      <c r="C17" s="33"/>
      <c r="D17" s="27"/>
      <c r="E17" s="27"/>
      <c r="F17" s="27"/>
      <c r="H17" s="27"/>
      <c r="I17" s="32"/>
      <c r="J17" s="27"/>
      <c r="K17" s="33"/>
      <c r="L17" s="40"/>
    </row>
    <row r="18" spans="2:12" ht="14.25" customHeight="1">
      <c r="B18" s="22">
        <v>14</v>
      </c>
      <c r="C18" s="23" t="s">
        <v>27</v>
      </c>
      <c r="G18" s="53"/>
      <c r="H18" s="54"/>
      <c r="I18" s="55"/>
      <c r="J18" s="25"/>
      <c r="K18" s="25"/>
      <c r="L18" s="29"/>
    </row>
    <row r="19" spans="2:12" ht="14.25" customHeight="1">
      <c r="B19" s="22">
        <v>15</v>
      </c>
      <c r="C19" s="25"/>
      <c r="D19" s="35" t="s">
        <v>28</v>
      </c>
      <c r="E19" s="35" t="s">
        <v>29</v>
      </c>
      <c r="F19" s="56">
        <v>100</v>
      </c>
      <c r="G19" s="53"/>
      <c r="H19" s="53"/>
      <c r="I19" s="55"/>
      <c r="J19" s="25"/>
      <c r="K19" s="25"/>
      <c r="L19" s="29"/>
    </row>
    <row r="20" spans="2:12" ht="14.25" customHeight="1">
      <c r="B20" s="22">
        <v>16</v>
      </c>
      <c r="C20" s="25"/>
      <c r="D20" s="35" t="s">
        <v>30</v>
      </c>
      <c r="E20" s="1" t="s">
        <v>31</v>
      </c>
      <c r="F20" s="57">
        <f>0.154*9.8^0.71*(F19/1000000)^1.14*(G15-F15)^0.71/(F15^0.29*(F16/1000)^0.43)</f>
        <v>0.1686707732153724</v>
      </c>
      <c r="G20" s="58" t="s">
        <v>32</v>
      </c>
      <c r="H20" s="59"/>
      <c r="I20" s="55"/>
      <c r="J20" s="25"/>
      <c r="K20" s="25"/>
      <c r="L20" s="29"/>
    </row>
    <row r="21" spans="2:12" ht="14.25" customHeight="1">
      <c r="B21" s="22">
        <v>17</v>
      </c>
      <c r="C21" s="25"/>
      <c r="D21" s="35" t="s">
        <v>33</v>
      </c>
      <c r="E21" s="35" t="s">
        <v>34</v>
      </c>
      <c r="F21" s="60">
        <f>F20*F19/1000000*F15/(F16/1000)</f>
        <v>7.411171560450977</v>
      </c>
      <c r="G21" s="61" t="s">
        <v>35</v>
      </c>
      <c r="H21" s="62"/>
      <c r="I21" s="63"/>
      <c r="J21" s="64"/>
      <c r="K21" s="25"/>
      <c r="L21" s="29"/>
    </row>
    <row r="22" spans="2:12" ht="14.25" customHeight="1">
      <c r="B22" s="22">
        <v>18</v>
      </c>
      <c r="C22" s="25"/>
      <c r="D22" s="25"/>
      <c r="E22" s="25"/>
      <c r="F22" s="25"/>
      <c r="G22" s="25"/>
      <c r="H22" s="25"/>
      <c r="I22" s="63"/>
      <c r="J22" s="64"/>
      <c r="K22" s="25"/>
      <c r="L22" s="29"/>
    </row>
    <row r="23" spans="2:12" ht="14.25" customHeight="1">
      <c r="B23" s="22">
        <v>19</v>
      </c>
      <c r="C23" s="23" t="s">
        <v>36</v>
      </c>
      <c r="D23" s="33"/>
      <c r="E23" s="33"/>
      <c r="F23" s="65"/>
      <c r="G23" s="25"/>
      <c r="H23" s="25"/>
      <c r="I23" s="63"/>
      <c r="J23" s="64"/>
      <c r="K23" s="25"/>
      <c r="L23" s="29"/>
    </row>
    <row r="24" spans="2:12" ht="14.25" customHeight="1">
      <c r="B24" s="22">
        <v>20</v>
      </c>
      <c r="C24" s="25"/>
      <c r="D24" s="25" t="s">
        <v>37</v>
      </c>
      <c r="E24" s="25" t="s">
        <v>38</v>
      </c>
      <c r="F24" s="66">
        <f>ROUNDUP((4/PI()*(F12/3600)/F20)^0.5*1000,-2)</f>
        <v>3700</v>
      </c>
      <c r="G24" s="58" t="s">
        <v>39</v>
      </c>
      <c r="H24" s="59"/>
      <c r="I24" s="63"/>
      <c r="J24" s="64"/>
      <c r="K24" s="25"/>
      <c r="L24" s="29"/>
    </row>
    <row r="25" spans="2:12" ht="14.25" customHeight="1">
      <c r="B25" s="22">
        <v>21</v>
      </c>
      <c r="I25" s="63"/>
      <c r="J25" s="64"/>
      <c r="K25" s="25"/>
      <c r="L25" s="29"/>
    </row>
    <row r="26" spans="2:12" ht="14.25" customHeight="1">
      <c r="B26" s="22">
        <v>22</v>
      </c>
      <c r="C26" s="25" t="s">
        <v>40</v>
      </c>
      <c r="D26" s="23"/>
      <c r="E26" s="25"/>
      <c r="F26" s="26"/>
      <c r="G26" s="25"/>
      <c r="H26" s="25"/>
      <c r="I26" s="63"/>
      <c r="J26" s="64"/>
      <c r="K26" s="25"/>
      <c r="L26" s="29"/>
    </row>
    <row r="27" spans="2:12" ht="14.25" customHeight="1">
      <c r="B27" s="22">
        <v>23</v>
      </c>
      <c r="C27" s="23" t="s">
        <v>41</v>
      </c>
      <c r="D27" s="23"/>
      <c r="E27" s="25"/>
      <c r="F27" s="25"/>
      <c r="G27" s="25"/>
      <c r="H27" s="25"/>
      <c r="I27" s="63"/>
      <c r="J27" s="64"/>
      <c r="K27" s="25"/>
      <c r="L27" s="29"/>
    </row>
    <row r="28" spans="2:12" ht="14.25" customHeight="1">
      <c r="B28" s="22">
        <v>24</v>
      </c>
      <c r="C28" s="25"/>
      <c r="D28" s="25" t="s">
        <v>42</v>
      </c>
      <c r="E28" s="25"/>
      <c r="F28" s="25"/>
      <c r="G28" s="25"/>
      <c r="H28" s="25"/>
      <c r="I28" s="63"/>
      <c r="J28" s="64"/>
      <c r="K28" s="25"/>
      <c r="L28" s="29"/>
    </row>
    <row r="29" spans="2:12" ht="14.25" customHeight="1">
      <c r="B29" s="22">
        <v>25</v>
      </c>
      <c r="C29" s="25"/>
      <c r="D29" s="25"/>
      <c r="E29" s="25"/>
      <c r="F29" s="25"/>
      <c r="G29" s="25"/>
      <c r="H29" s="25"/>
      <c r="I29" s="63"/>
      <c r="J29" s="64"/>
      <c r="K29" s="25"/>
      <c r="L29" s="29"/>
    </row>
    <row r="30" spans="2:12" ht="14.25" customHeight="1">
      <c r="B30" s="22">
        <v>26</v>
      </c>
      <c r="C30" s="23" t="s">
        <v>43</v>
      </c>
      <c r="D30" s="23"/>
      <c r="E30" s="25"/>
      <c r="F30" s="64"/>
      <c r="G30" s="25"/>
      <c r="H30" s="25"/>
      <c r="I30" s="63"/>
      <c r="J30" s="64"/>
      <c r="K30" s="25"/>
      <c r="L30" s="29"/>
    </row>
    <row r="31" spans="2:12" ht="14.25" customHeight="1">
      <c r="B31" s="22">
        <v>27</v>
      </c>
      <c r="C31" s="25"/>
      <c r="D31" s="25" t="s">
        <v>44</v>
      </c>
      <c r="E31" s="25" t="s">
        <v>45</v>
      </c>
      <c r="F31" s="67">
        <f>F32*F33*((G15-F15)/F15)^0.5</f>
        <v>0.9070150560031225</v>
      </c>
      <c r="G31" s="25"/>
      <c r="H31" s="25"/>
      <c r="I31" s="63"/>
      <c r="J31" s="64"/>
      <c r="K31" s="25"/>
      <c r="L31" s="29"/>
    </row>
    <row r="32" spans="2:12" ht="14.25" customHeight="1">
      <c r="B32" s="22">
        <v>28</v>
      </c>
      <c r="C32" s="25"/>
      <c r="D32" s="35" t="s">
        <v>46</v>
      </c>
      <c r="E32" s="25" t="s">
        <v>47</v>
      </c>
      <c r="F32" s="51">
        <v>0.11</v>
      </c>
      <c r="G32" s="58" t="s">
        <v>48</v>
      </c>
      <c r="H32" s="59"/>
      <c r="I32" s="68"/>
      <c r="J32" s="68"/>
      <c r="K32" s="25"/>
      <c r="L32" s="29"/>
    </row>
    <row r="33" spans="2:12" ht="14.25" customHeight="1">
      <c r="B33" s="22">
        <v>29</v>
      </c>
      <c r="C33" s="45"/>
      <c r="D33" s="35" t="s">
        <v>49</v>
      </c>
      <c r="E33" s="33"/>
      <c r="F33" s="69">
        <v>0.75</v>
      </c>
      <c r="G33" s="61" t="s">
        <v>59</v>
      </c>
      <c r="H33" s="70"/>
      <c r="I33" s="25"/>
      <c r="J33" s="25"/>
      <c r="K33" s="25"/>
      <c r="L33" s="29"/>
    </row>
    <row r="34" spans="2:12" ht="14.25" customHeight="1">
      <c r="B34" s="22">
        <v>30</v>
      </c>
      <c r="C34" s="25"/>
      <c r="D34" s="25"/>
      <c r="E34" s="25"/>
      <c r="F34" s="68"/>
      <c r="G34" s="25"/>
      <c r="H34" s="25"/>
      <c r="I34" s="25"/>
      <c r="J34" s="25"/>
      <c r="K34" s="25"/>
      <c r="L34" s="29"/>
    </row>
    <row r="35" spans="2:12" ht="14.25" customHeight="1">
      <c r="B35" s="22">
        <v>31</v>
      </c>
      <c r="C35" s="23" t="s">
        <v>50</v>
      </c>
      <c r="D35" s="25"/>
      <c r="E35" s="25"/>
      <c r="F35" s="71"/>
      <c r="G35" s="25"/>
      <c r="H35" s="25"/>
      <c r="I35" s="25"/>
      <c r="J35" s="25"/>
      <c r="K35" s="25"/>
      <c r="L35" s="29"/>
    </row>
    <row r="36" spans="2:12" ht="14.25" customHeight="1">
      <c r="B36" s="22">
        <v>32</v>
      </c>
      <c r="C36" s="25"/>
      <c r="D36" s="25" t="s">
        <v>51</v>
      </c>
      <c r="E36" s="25" t="s">
        <v>52</v>
      </c>
      <c r="F36" s="72">
        <f>ROUNDUP((4/PI()*(F12/3600)/F31)^0.5*1000,-2)</f>
        <v>1600</v>
      </c>
      <c r="G36" s="73" t="s">
        <v>39</v>
      </c>
      <c r="H36" s="25"/>
      <c r="I36" s="25"/>
      <c r="J36" s="25"/>
      <c r="K36" s="25"/>
      <c r="L36" s="29"/>
    </row>
    <row r="37" spans="2:12" ht="14.25" customHeight="1">
      <c r="B37" s="22">
        <v>33</v>
      </c>
      <c r="C37" s="25"/>
      <c r="D37" s="25" t="s">
        <v>53</v>
      </c>
      <c r="E37" s="25" t="s">
        <v>38</v>
      </c>
      <c r="F37" s="66">
        <f>ROUNDUP(F36+100,-2)</f>
        <v>1700</v>
      </c>
      <c r="G37" s="73" t="str">
        <f>"デミスター設置によりドラム径は "&amp;ROUND(F37/F24,2)&amp;" 倍となった"</f>
        <v>デミスター設置によりドラム径は 0.46 倍となった</v>
      </c>
      <c r="H37" s="25"/>
      <c r="I37" s="25"/>
      <c r="J37" s="25"/>
      <c r="K37" s="25"/>
      <c r="L37" s="29"/>
    </row>
    <row r="38" spans="2:12" ht="14.25" customHeight="1">
      <c r="B38" s="22">
        <v>34</v>
      </c>
      <c r="I38" s="25"/>
      <c r="J38" s="25"/>
      <c r="K38" s="25"/>
      <c r="L38" s="29"/>
    </row>
    <row r="39" spans="2:12" ht="14.25" customHeight="1">
      <c r="B39" s="22">
        <v>35</v>
      </c>
      <c r="C39" s="23" t="s">
        <v>54</v>
      </c>
      <c r="D39" s="23"/>
      <c r="E39" s="25"/>
      <c r="F39" s="64"/>
      <c r="G39" s="32"/>
      <c r="H39" s="25"/>
      <c r="I39" s="25"/>
      <c r="J39" s="25"/>
      <c r="K39" s="25"/>
      <c r="L39" s="29"/>
    </row>
    <row r="40" spans="2:12" ht="14.25" customHeight="1">
      <c r="B40" s="22">
        <v>36</v>
      </c>
      <c r="C40" s="23"/>
      <c r="D40" s="35" t="s">
        <v>55</v>
      </c>
      <c r="E40" s="25" t="s">
        <v>52</v>
      </c>
      <c r="F40" s="74">
        <f>ROUNDUP(IF(F37*0.5&gt;300,F37*0.5,300),-2)</f>
        <v>900</v>
      </c>
      <c r="G40" s="32" t="s">
        <v>65</v>
      </c>
      <c r="H40" s="25"/>
      <c r="I40" s="25"/>
      <c r="J40" s="25"/>
      <c r="K40" s="25"/>
      <c r="L40" s="29"/>
    </row>
    <row r="41" spans="2:12" ht="14.25" customHeight="1">
      <c r="B41" s="22">
        <v>37</v>
      </c>
      <c r="C41" s="25"/>
      <c r="D41" s="35" t="s">
        <v>0</v>
      </c>
      <c r="E41" s="25" t="s">
        <v>52</v>
      </c>
      <c r="F41" s="74">
        <f>ROUNDUP(IF(F37*0.3&gt;300,F37*0.3,300),-2)</f>
        <v>600</v>
      </c>
      <c r="G41" s="32" t="s">
        <v>65</v>
      </c>
      <c r="H41" s="25"/>
      <c r="I41" s="25"/>
      <c r="J41" s="25"/>
      <c r="K41" s="25"/>
      <c r="L41" s="29"/>
    </row>
    <row r="42" spans="2:12" ht="14.25" customHeight="1">
      <c r="B42" s="22">
        <v>38</v>
      </c>
      <c r="C42" s="25"/>
      <c r="D42" s="35" t="s">
        <v>1</v>
      </c>
      <c r="E42" s="25" t="s">
        <v>52</v>
      </c>
      <c r="F42" s="74">
        <f>ROUNDUP(IF(F49*F50/(PI()/4*(F37/1000)^2)*1000&gt;500,F49*F50/(PI()/4*(F37/1000)^2)*1000,500),-2)</f>
        <v>1500</v>
      </c>
      <c r="G42" s="32" t="s">
        <v>66</v>
      </c>
      <c r="H42" s="25"/>
      <c r="I42" s="25"/>
      <c r="J42" s="25"/>
      <c r="K42" s="25"/>
      <c r="L42" s="29"/>
    </row>
    <row r="43" spans="2:12" ht="14.25" customHeight="1">
      <c r="B43" s="22">
        <v>39</v>
      </c>
      <c r="C43" s="23"/>
      <c r="D43" s="35" t="s">
        <v>2</v>
      </c>
      <c r="E43" s="25" t="s">
        <v>52</v>
      </c>
      <c r="F43" s="74">
        <v>100</v>
      </c>
      <c r="G43" s="83" t="s">
        <v>64</v>
      </c>
      <c r="H43" s="25"/>
      <c r="I43" s="25"/>
      <c r="J43" s="25"/>
      <c r="K43" s="25"/>
      <c r="L43" s="29"/>
    </row>
    <row r="44" spans="2:12" ht="14.25" customHeight="1">
      <c r="B44" s="22">
        <v>40</v>
      </c>
      <c r="C44" s="25"/>
      <c r="D44" s="35" t="s">
        <v>61</v>
      </c>
      <c r="E44" s="25" t="s">
        <v>52</v>
      </c>
      <c r="F44" s="74">
        <f>ROUNDUP(IF(F37*0.15&gt;300,F37*0.15,300),-2)</f>
        <v>300</v>
      </c>
      <c r="G44" s="32" t="s">
        <v>65</v>
      </c>
      <c r="H44" s="25"/>
      <c r="I44" s="25"/>
      <c r="J44" s="25"/>
      <c r="K44" s="25"/>
      <c r="L44" s="29"/>
    </row>
    <row r="45" spans="2:12" ht="14.25" customHeight="1">
      <c r="B45" s="22">
        <v>41</v>
      </c>
      <c r="C45" s="25"/>
      <c r="D45" s="75"/>
      <c r="E45" s="25"/>
      <c r="H45" s="23"/>
      <c r="I45" s="25"/>
      <c r="J45" s="25"/>
      <c r="K45" s="25"/>
      <c r="L45" s="29"/>
    </row>
    <row r="46" spans="2:12" ht="14.25" customHeight="1">
      <c r="B46" s="22">
        <v>42</v>
      </c>
      <c r="C46" s="45"/>
      <c r="D46" s="25" t="s">
        <v>62</v>
      </c>
      <c r="E46" s="25" t="s">
        <v>52</v>
      </c>
      <c r="F46" s="74">
        <f>SUM(F40:F45)</f>
        <v>3400</v>
      </c>
      <c r="G46" s="32"/>
      <c r="H46" s="23"/>
      <c r="I46" s="25"/>
      <c r="J46" s="25"/>
      <c r="K46" s="25"/>
      <c r="L46" s="29"/>
    </row>
    <row r="47" spans="2:12" ht="14.25" customHeight="1">
      <c r="B47" s="22">
        <v>43</v>
      </c>
      <c r="C47" s="25"/>
      <c r="D47" s="1" t="s">
        <v>63</v>
      </c>
      <c r="F47" s="76">
        <f>F46/F37</f>
        <v>2</v>
      </c>
      <c r="G47" s="23"/>
      <c r="H47" s="25"/>
      <c r="I47" s="25"/>
      <c r="J47" s="25"/>
      <c r="K47" s="25"/>
      <c r="L47" s="29"/>
    </row>
    <row r="48" spans="2:12" ht="14.25" customHeight="1">
      <c r="B48" s="22">
        <v>44</v>
      </c>
      <c r="C48" s="23"/>
      <c r="G48" s="25"/>
      <c r="H48" s="25"/>
      <c r="I48" s="25"/>
      <c r="J48" s="25"/>
      <c r="K48" s="25"/>
      <c r="L48" s="29"/>
    </row>
    <row r="49" spans="2:12" ht="14.25" customHeight="1">
      <c r="B49" s="22">
        <v>45</v>
      </c>
      <c r="C49" s="23"/>
      <c r="D49" s="35" t="s">
        <v>56</v>
      </c>
      <c r="E49" s="25" t="s">
        <v>57</v>
      </c>
      <c r="F49" s="51">
        <f>G12/60</f>
        <v>0.4600066934404284</v>
      </c>
      <c r="G49" s="25"/>
      <c r="H49" s="25"/>
      <c r="I49" s="25"/>
      <c r="J49" s="25"/>
      <c r="K49" s="25"/>
      <c r="L49" s="29"/>
    </row>
    <row r="50" spans="2:12" ht="14.25" customHeight="1">
      <c r="B50" s="22">
        <v>46</v>
      </c>
      <c r="C50" s="25"/>
      <c r="D50" s="25" t="s">
        <v>58</v>
      </c>
      <c r="E50" s="25" t="s">
        <v>79</v>
      </c>
      <c r="F50" s="82">
        <f>SUM(F51:F55)</f>
        <v>7</v>
      </c>
      <c r="G50" s="25"/>
      <c r="H50" s="25"/>
      <c r="I50" s="25"/>
      <c r="J50" s="25"/>
      <c r="K50" s="25"/>
      <c r="L50" s="29"/>
    </row>
    <row r="51" spans="2:12" ht="14.25" customHeight="1">
      <c r="B51" s="22">
        <v>47</v>
      </c>
      <c r="C51" s="45"/>
      <c r="D51" s="48" t="s">
        <v>71</v>
      </c>
      <c r="E51" s="25" t="s">
        <v>77</v>
      </c>
      <c r="F51" s="82">
        <v>2</v>
      </c>
      <c r="G51" s="25" t="s">
        <v>67</v>
      </c>
      <c r="H51" s="25"/>
      <c r="I51" s="25"/>
      <c r="J51" s="25"/>
      <c r="K51" s="25"/>
      <c r="L51" s="29"/>
    </row>
    <row r="52" spans="2:12" ht="14.25" customHeight="1">
      <c r="B52" s="22">
        <v>48</v>
      </c>
      <c r="C52" s="25"/>
      <c r="D52" s="25" t="s">
        <v>72</v>
      </c>
      <c r="E52" s="25" t="s">
        <v>78</v>
      </c>
      <c r="F52" s="82">
        <v>1</v>
      </c>
      <c r="G52" s="25" t="s">
        <v>68</v>
      </c>
      <c r="H52" s="25"/>
      <c r="I52" s="25"/>
      <c r="J52" s="25"/>
      <c r="K52" s="25"/>
      <c r="L52" s="29"/>
    </row>
    <row r="53" spans="2:12" ht="14.25" customHeight="1">
      <c r="B53" s="22">
        <v>49</v>
      </c>
      <c r="C53" s="25"/>
      <c r="D53" s="84" t="s">
        <v>72</v>
      </c>
      <c r="E53" s="25" t="s">
        <v>78</v>
      </c>
      <c r="F53" s="82">
        <v>1</v>
      </c>
      <c r="G53" s="25" t="s">
        <v>69</v>
      </c>
      <c r="H53" s="25"/>
      <c r="I53" s="25"/>
      <c r="J53" s="25"/>
      <c r="K53" s="25"/>
      <c r="L53" s="29"/>
    </row>
    <row r="54" spans="2:12" ht="14.25" customHeight="1">
      <c r="B54" s="22">
        <v>50</v>
      </c>
      <c r="C54" s="25"/>
      <c r="D54" s="84" t="s">
        <v>75</v>
      </c>
      <c r="E54" s="25" t="s">
        <v>77</v>
      </c>
      <c r="F54" s="82">
        <v>2</v>
      </c>
      <c r="G54" s="25" t="s">
        <v>70</v>
      </c>
      <c r="H54" s="25"/>
      <c r="I54" s="25"/>
      <c r="J54" s="25"/>
      <c r="K54" s="25"/>
      <c r="L54" s="29"/>
    </row>
    <row r="55" spans="2:12" ht="14.25" customHeight="1">
      <c r="B55" s="22">
        <v>51</v>
      </c>
      <c r="C55" s="25"/>
      <c r="D55" s="84" t="s">
        <v>76</v>
      </c>
      <c r="E55" s="25" t="s">
        <v>78</v>
      </c>
      <c r="F55" s="82">
        <v>1</v>
      </c>
      <c r="G55" s="25" t="s">
        <v>73</v>
      </c>
      <c r="H55" s="35" t="s">
        <v>74</v>
      </c>
      <c r="I55" s="25"/>
      <c r="J55" s="25"/>
      <c r="K55" s="25"/>
      <c r="L55" s="29"/>
    </row>
    <row r="56" spans="2:12" ht="14.25" customHeight="1" thickBot="1">
      <c r="B56" s="77">
        <v>52</v>
      </c>
      <c r="C56" s="78"/>
      <c r="D56" s="78"/>
      <c r="E56" s="78"/>
      <c r="F56" s="78"/>
      <c r="G56" s="78"/>
      <c r="H56" s="78"/>
      <c r="I56" s="78"/>
      <c r="J56" s="78"/>
      <c r="K56" s="78"/>
      <c r="L56" s="79"/>
    </row>
    <row r="63" ht="12">
      <c r="F63" s="80"/>
    </row>
    <row r="77" ht="12">
      <c r="N77" s="81"/>
    </row>
  </sheetData>
  <sheetProtection/>
  <mergeCells count="2">
    <mergeCell ref="D2:H3"/>
    <mergeCell ref="B2:C2"/>
  </mergeCells>
  <conditionalFormatting sqref="F21">
    <cfRule type="cellIs" priority="1" dxfId="0" operator="lessThan" stopIfTrue="1">
      <formula>2</formula>
    </cfRule>
    <cfRule type="cellIs" priority="2" dxfId="0" operator="greaterThan" stopIfTrue="1">
      <formula>500</formula>
    </cfRule>
  </conditionalFormatting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コムテック・クウェスト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Drum sizing</dc:title>
  <dc:subject/>
  <dc:creator/>
  <cp:keywords/>
  <dc:description/>
  <cp:lastModifiedBy>Yukihiro Kobayashi</cp:lastModifiedBy>
  <dcterms:created xsi:type="dcterms:W3CDTF">2008-10-10T05:21:42Z</dcterms:created>
  <dcterms:modified xsi:type="dcterms:W3CDTF">2013-03-31T03:15:39Z</dcterms:modified>
  <cp:category/>
  <cp:version/>
  <cp:contentType/>
  <cp:contentStatus/>
</cp:coreProperties>
</file>